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00"/>
  </bookViews>
  <sheets>
    <sheet name="종합합산 토지" sheetId="1" r:id="rId1"/>
    <sheet name="별도합산 토지" sheetId="2" r:id="rId2"/>
    <sheet name="세율표" sheetId="3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B4" i="2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B4" i="1"/>
  <c r="E4" i="2" l="1"/>
  <c r="F4" i="2" s="1"/>
  <c r="E4" i="1"/>
  <c r="F4" i="1" s="1"/>
  <c r="C4" i="2"/>
  <c r="D4" i="2"/>
  <c r="C4" i="1"/>
  <c r="D4" i="1"/>
  <c r="G4" i="2" l="1"/>
  <c r="I4" i="2" s="1"/>
  <c r="J4" i="2" s="1"/>
  <c r="H4" i="2" s="1"/>
  <c r="G4" i="1"/>
  <c r="I4" i="1" s="1"/>
  <c r="J4" i="1" s="1"/>
  <c r="H4" i="1" s="1"/>
</calcChain>
</file>

<file path=xl/sharedStrings.xml><?xml version="1.0" encoding="utf-8"?>
<sst xmlns="http://schemas.openxmlformats.org/spreadsheetml/2006/main" count="68" uniqueCount="39">
  <si>
    <t xml:space="preserve"> 종합합산토지 세액계산프로그램 </t>
    <phoneticPr fontId="5" type="noConversion"/>
  </si>
  <si>
    <t>시·군·구</t>
    <phoneticPr fontId="5" type="noConversion"/>
  </si>
  <si>
    <t>시·군·구별
공시가격</t>
    <phoneticPr fontId="5" type="noConversion"/>
  </si>
  <si>
    <t>재산세
과세표준</t>
    <phoneticPr fontId="5" type="noConversion"/>
  </si>
  <si>
    <t>재산세</t>
    <phoneticPr fontId="5" type="noConversion"/>
  </si>
  <si>
    <t>종부세
과세표준</t>
    <phoneticPr fontId="5" type="noConversion"/>
  </si>
  <si>
    <t>재산세
공제 전
종부세</t>
    <phoneticPr fontId="5" type="noConversion"/>
  </si>
  <si>
    <t xml:space="preserve">공제할
재산세액
</t>
    <phoneticPr fontId="5" type="noConversion"/>
  </si>
  <si>
    <t>국      세</t>
    <phoneticPr fontId="5" type="noConversion"/>
  </si>
  <si>
    <t>계</t>
    <phoneticPr fontId="5" type="noConversion"/>
  </si>
  <si>
    <t>종부세</t>
    <phoneticPr fontId="5" type="noConversion"/>
  </si>
  <si>
    <t>농특세</t>
    <phoneticPr fontId="5" type="noConversion"/>
  </si>
  <si>
    <t>합계</t>
    <phoneticPr fontId="5" type="noConversion"/>
  </si>
  <si>
    <t>① 시·군·구별로 공시가격 합산액을 입력하시면</t>
    <phoneticPr fontId="5" type="noConversion"/>
  </si>
  <si>
    <t xml:space="preserve">    개략적인 재산세 및 종합부동산세가 계산됩니다.</t>
    <phoneticPr fontId="5" type="noConversion"/>
  </si>
  <si>
    <t>② 원단위로 입력하시면 천원단위로 보여집니다.</t>
    <phoneticPr fontId="5" type="noConversion"/>
  </si>
  <si>
    <t>③ 재산세는 탄력세율이 아닌 표준세율을 적용하고,</t>
    <phoneticPr fontId="5" type="noConversion"/>
  </si>
  <si>
    <t xml:space="preserve">    재산세 및 종합부동산세 세부담상한을 적용하지 않고,</t>
    <phoneticPr fontId="5" type="noConversion"/>
  </si>
  <si>
    <t xml:space="preserve">    지방교육세 등을 제외한 금액이기 때문에 실제 세액과는</t>
    <phoneticPr fontId="5" type="noConversion"/>
  </si>
  <si>
    <t xml:space="preserve">    다소의 차이가 있을 수 있습니다.</t>
    <phoneticPr fontId="5" type="noConversion"/>
  </si>
  <si>
    <t xml:space="preserve">   </t>
    <phoneticPr fontId="5" type="noConversion"/>
  </si>
  <si>
    <t xml:space="preserve">    </t>
    <phoneticPr fontId="5" type="noConversion"/>
  </si>
  <si>
    <t>별도합산토지 세액계산 프로그램</t>
    <phoneticPr fontId="5" type="noConversion"/>
  </si>
  <si>
    <t>시·군·구</t>
    <phoneticPr fontId="5" type="noConversion"/>
  </si>
  <si>
    <t>시·군·구별
공시가격</t>
    <phoneticPr fontId="5" type="noConversion"/>
  </si>
  <si>
    <t>재산세
과세표준</t>
    <phoneticPr fontId="5" type="noConversion"/>
  </si>
  <si>
    <t>공제할
재산세액</t>
    <phoneticPr fontId="5" type="noConversion"/>
  </si>
  <si>
    <t xml:space="preserve">    재산세 과세특례(구 도시계획세), 지방교육세 등은</t>
    <phoneticPr fontId="5" type="noConversion"/>
  </si>
  <si>
    <t xml:space="preserve">    제외한 금액이기 때문에 실제 세액과는 다소의 차이가</t>
    <phoneticPr fontId="5" type="noConversion"/>
  </si>
  <si>
    <t xml:space="preserve">    있을 수 있습니다.</t>
    <phoneticPr fontId="5" type="noConversion"/>
  </si>
  <si>
    <t>Ⅰ.주택 재산세율</t>
    <phoneticPr fontId="5" type="noConversion"/>
  </si>
  <si>
    <t>과세표준</t>
    <phoneticPr fontId="5" type="noConversion"/>
  </si>
  <si>
    <t>세율</t>
    <phoneticPr fontId="5" type="noConversion"/>
  </si>
  <si>
    <t>공제금액</t>
    <phoneticPr fontId="5" type="noConversion"/>
  </si>
  <si>
    <t>Ⅱ.주택 종합부동산세율</t>
    <phoneticPr fontId="5" type="noConversion"/>
  </si>
  <si>
    <t>Ⅲ.종합합산과세대상 토지 재산세율</t>
    <phoneticPr fontId="5" type="noConversion"/>
  </si>
  <si>
    <t>Ⅳ.종합합산과세대상 토지 종부세율</t>
    <phoneticPr fontId="5" type="noConversion"/>
  </si>
  <si>
    <t>Ⅴ.별도합산과세대상 토지 재산세율</t>
    <phoneticPr fontId="5" type="noConversion"/>
  </si>
  <si>
    <t>Ⅵ.별도합산과세대상 토지 종합부동산세율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</si>
</sst>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#,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 val="double"/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u val="double"/>
      <sz val="18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7"/>
      <name val="돋움"/>
      <family val="3"/>
      <charset val="129"/>
    </font>
    <font>
      <b/>
      <sz val="18"/>
      <name val="돋움"/>
      <family val="3"/>
      <charset val="129"/>
    </font>
    <font>
      <sz val="18"/>
      <name val="돋움"/>
      <family val="3"/>
      <charset val="129"/>
    </font>
    <font>
      <b/>
      <sz val="12"/>
      <name val="굴림"/>
      <family val="3"/>
      <charset val="129"/>
    </font>
    <font>
      <sz val="1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 applyProtection="1">
      <alignment vertical="center"/>
    </xf>
    <xf numFmtId="176" fontId="7" fillId="4" borderId="3" xfId="1" applyNumberFormat="1" applyFont="1" applyFill="1" applyBorder="1" applyAlignment="1" applyProtection="1">
      <alignment vertical="center"/>
    </xf>
    <xf numFmtId="176" fontId="6" fillId="3" borderId="3" xfId="0" applyNumberFormat="1" applyFont="1" applyFill="1" applyBorder="1" applyAlignment="1">
      <alignment vertical="center"/>
    </xf>
    <xf numFmtId="176" fontId="6" fillId="4" borderId="3" xfId="1" applyNumberFormat="1" applyFont="1" applyFill="1" applyBorder="1" applyAlignment="1" applyProtection="1">
      <alignment vertical="center"/>
    </xf>
    <xf numFmtId="176" fontId="8" fillId="5" borderId="0" xfId="1" applyNumberFormat="1" applyFont="1" applyFill="1" applyBorder="1" applyAlignment="1">
      <alignment horizontal="left" vertical="top"/>
    </xf>
    <xf numFmtId="176" fontId="8" fillId="5" borderId="8" xfId="1" applyNumberFormat="1" applyFont="1" applyFill="1" applyBorder="1" applyAlignment="1">
      <alignment horizontal="left" vertical="top"/>
    </xf>
    <xf numFmtId="0" fontId="6" fillId="3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 applyProtection="1">
      <alignment vertical="center"/>
    </xf>
    <xf numFmtId="176" fontId="6" fillId="4" borderId="13" xfId="0" applyNumberFormat="1" applyFont="1" applyFill="1" applyBorder="1" applyAlignment="1" applyProtection="1">
      <alignment vertical="center"/>
    </xf>
    <xf numFmtId="176" fontId="10" fillId="3" borderId="7" xfId="1" applyNumberFormat="1" applyFont="1" applyFill="1" applyBorder="1" applyAlignment="1">
      <alignment vertical="top" wrapText="1"/>
    </xf>
    <xf numFmtId="176" fontId="10" fillId="3" borderId="7" xfId="1" applyNumberFormat="1" applyFont="1" applyFill="1" applyBorder="1" applyAlignment="1">
      <alignment vertical="top"/>
    </xf>
    <xf numFmtId="176" fontId="10" fillId="3" borderId="0" xfId="1" applyNumberFormat="1" applyFont="1" applyFill="1" applyBorder="1" applyAlignment="1">
      <alignment vertical="top"/>
    </xf>
    <xf numFmtId="176" fontId="8" fillId="5" borderId="9" xfId="1" applyNumberFormat="1" applyFont="1" applyFill="1" applyBorder="1" applyAlignment="1">
      <alignment horizontal="left" vertical="top"/>
    </xf>
    <xf numFmtId="176" fontId="8" fillId="5" borderId="10" xfId="1" applyNumberFormat="1" applyFont="1" applyFill="1" applyBorder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1" fillId="0" borderId="0" xfId="0" applyFont="1" applyAlignment="1" applyProtection="1"/>
    <xf numFmtId="0" fontId="12" fillId="0" borderId="0" xfId="0" applyFont="1" applyAlignment="1" applyProtection="1"/>
    <xf numFmtId="0" fontId="12" fillId="6" borderId="3" xfId="0" applyFont="1" applyFill="1" applyBorder="1" applyAlignment="1" applyProtection="1">
      <alignment horizontal="center" vertical="center"/>
    </xf>
    <xf numFmtId="41" fontId="12" fillId="6" borderId="3" xfId="1" applyFont="1" applyFill="1" applyBorder="1" applyAlignment="1" applyProtection="1">
      <alignment vertical="center"/>
      <protection hidden="1"/>
    </xf>
    <xf numFmtId="10" fontId="12" fillId="6" borderId="3" xfId="0" applyNumberFormat="1" applyFont="1" applyFill="1" applyBorder="1" applyAlignment="1" applyProtection="1">
      <alignment vertical="center"/>
      <protection hidden="1"/>
    </xf>
    <xf numFmtId="0" fontId="12" fillId="6" borderId="14" xfId="0" applyFont="1" applyFill="1" applyBorder="1" applyAlignment="1" applyProtection="1">
      <alignment horizontal="center" vertical="center"/>
    </xf>
    <xf numFmtId="0" fontId="12" fillId="6" borderId="15" xfId="0" applyFont="1" applyFill="1" applyBorder="1" applyAlignment="1" applyProtection="1">
      <alignment horizontal="center" vertical="center"/>
    </xf>
    <xf numFmtId="41" fontId="12" fillId="6" borderId="16" xfId="1" applyFont="1" applyFill="1" applyBorder="1" applyAlignment="1" applyProtection="1">
      <alignment vertical="center"/>
    </xf>
    <xf numFmtId="10" fontId="12" fillId="6" borderId="3" xfId="0" applyNumberFormat="1" applyFont="1" applyFill="1" applyBorder="1" applyAlignment="1" applyProtection="1">
      <alignment vertical="center"/>
    </xf>
    <xf numFmtId="41" fontId="12" fillId="6" borderId="17" xfId="1" applyFont="1" applyFill="1" applyBorder="1" applyAlignment="1" applyProtection="1">
      <alignment vertical="center"/>
    </xf>
    <xf numFmtId="41" fontId="12" fillId="6" borderId="18" xfId="1" applyFont="1" applyFill="1" applyBorder="1" applyAlignment="1" applyProtection="1">
      <alignment vertical="center"/>
    </xf>
    <xf numFmtId="10" fontId="12" fillId="6" borderId="19" xfId="0" applyNumberFormat="1" applyFont="1" applyFill="1" applyBorder="1" applyAlignment="1" applyProtection="1">
      <alignment vertical="center"/>
    </xf>
    <xf numFmtId="41" fontId="12" fillId="6" borderId="20" xfId="1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41" fontId="12" fillId="2" borderId="3" xfId="1" applyFont="1" applyFill="1" applyBorder="1" applyAlignment="1" applyProtection="1">
      <alignment vertical="center"/>
    </xf>
    <xf numFmtId="177" fontId="12" fillId="2" borderId="3" xfId="0" applyNumberFormat="1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41" fontId="12" fillId="2" borderId="16" xfId="1" applyFont="1" applyFill="1" applyBorder="1" applyAlignment="1" applyProtection="1">
      <alignment vertical="center"/>
    </xf>
    <xf numFmtId="10" fontId="12" fillId="2" borderId="3" xfId="0" applyNumberFormat="1" applyFont="1" applyFill="1" applyBorder="1" applyAlignment="1" applyProtection="1">
      <alignment vertical="center"/>
    </xf>
    <xf numFmtId="41" fontId="12" fillId="2" borderId="17" xfId="1" applyFont="1" applyFill="1" applyBorder="1" applyAlignment="1" applyProtection="1">
      <alignment vertical="center"/>
    </xf>
    <xf numFmtId="41" fontId="12" fillId="2" borderId="18" xfId="1" applyFont="1" applyFill="1" applyBorder="1" applyAlignment="1" applyProtection="1">
      <alignment vertical="center"/>
    </xf>
    <xf numFmtId="10" fontId="12" fillId="2" borderId="19" xfId="0" applyNumberFormat="1" applyFont="1" applyFill="1" applyBorder="1" applyAlignment="1" applyProtection="1">
      <alignment vertical="center"/>
    </xf>
    <xf numFmtId="41" fontId="12" fillId="2" borderId="20" xfId="1" applyFont="1" applyFill="1" applyBorder="1" applyAlignment="1" applyProtection="1">
      <alignment vertical="center"/>
    </xf>
    <xf numFmtId="0" fontId="12" fillId="7" borderId="3" xfId="0" applyFont="1" applyFill="1" applyBorder="1" applyAlignment="1" applyProtection="1">
      <alignment horizontal="center" vertical="center"/>
    </xf>
    <xf numFmtId="41" fontId="12" fillId="7" borderId="3" xfId="1" applyFont="1" applyFill="1" applyBorder="1" applyAlignment="1" applyProtection="1">
      <alignment vertical="center"/>
    </xf>
    <xf numFmtId="177" fontId="12" fillId="7" borderId="3" xfId="0" applyNumberFormat="1" applyFont="1" applyFill="1" applyBorder="1" applyAlignment="1" applyProtection="1">
      <alignment vertical="center"/>
    </xf>
    <xf numFmtId="0" fontId="12" fillId="7" borderId="14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41" fontId="12" fillId="7" borderId="16" xfId="1" applyFont="1" applyFill="1" applyBorder="1" applyAlignment="1" applyProtection="1">
      <alignment vertical="center"/>
    </xf>
    <xf numFmtId="41" fontId="12" fillId="7" borderId="17" xfId="1" applyFont="1" applyFill="1" applyBorder="1" applyAlignment="1" applyProtection="1">
      <alignment vertical="center"/>
    </xf>
    <xf numFmtId="41" fontId="12" fillId="7" borderId="18" xfId="1" applyFont="1" applyFill="1" applyBorder="1" applyAlignment="1" applyProtection="1">
      <alignment vertical="center"/>
    </xf>
    <xf numFmtId="177" fontId="12" fillId="7" borderId="19" xfId="0" applyNumberFormat="1" applyFont="1" applyFill="1" applyBorder="1" applyAlignment="1" applyProtection="1">
      <alignment vertical="center"/>
    </xf>
    <xf numFmtId="41" fontId="12" fillId="7" borderId="20" xfId="1" applyFont="1" applyFill="1" applyBorder="1" applyAlignment="1" applyProtection="1">
      <alignment vertical="center"/>
    </xf>
    <xf numFmtId="0" fontId="12" fillId="0" borderId="0" xfId="0" applyFont="1" applyAlignment="1"/>
    <xf numFmtId="176" fontId="8" fillId="5" borderId="9" xfId="1" applyNumberFormat="1" applyFont="1" applyFill="1" applyBorder="1" applyAlignment="1">
      <alignment horizontal="left" vertical="top"/>
    </xf>
    <xf numFmtId="176" fontId="8" fillId="5" borderId="10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76" fontId="6" fillId="3" borderId="6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>
      <alignment horizontal="center" vertical="center"/>
    </xf>
    <xf numFmtId="176" fontId="8" fillId="5" borderId="11" xfId="1" applyNumberFormat="1" applyFont="1" applyFill="1" applyBorder="1" applyAlignment="1">
      <alignment horizontal="left" vertical="top"/>
    </xf>
    <xf numFmtId="176" fontId="8" fillId="5" borderId="0" xfId="1" applyNumberFormat="1" applyFont="1" applyFill="1" applyBorder="1" applyAlignment="1">
      <alignment horizontal="left" vertical="top"/>
    </xf>
    <xf numFmtId="176" fontId="8" fillId="5" borderId="8" xfId="1" applyNumberFormat="1" applyFont="1" applyFill="1" applyBorder="1" applyAlignment="1">
      <alignment horizontal="left" vertical="top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4</xdr:row>
      <xdr:rowOff>333375</xdr:rowOff>
    </xdr:from>
    <xdr:to>
      <xdr:col>8</xdr:col>
      <xdr:colOff>409575</xdr:colOff>
      <xdr:row>6</xdr:row>
      <xdr:rowOff>247650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5229225" y="2266950"/>
          <a:ext cx="2562225" cy="6000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wrap="square" lIns="54864" tIns="32004" rIns="54864" bIns="32004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ko-KR" altLang="en-US" sz="2000" b="1" i="0" strike="noStrike">
              <a:solidFill>
                <a:srgbClr val="000000"/>
              </a:solidFill>
              <a:latin typeface="HY견명조"/>
              <a:ea typeface="HY견명조"/>
            </a:rPr>
            <a:t>작 성 요 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4</xdr:row>
      <xdr:rowOff>314326</xdr:rowOff>
    </xdr:from>
    <xdr:to>
      <xdr:col>8</xdr:col>
      <xdr:colOff>381000</xdr:colOff>
      <xdr:row>6</xdr:row>
      <xdr:rowOff>247651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5324475" y="2219326"/>
          <a:ext cx="2562225" cy="6191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wrap="square" lIns="54864" tIns="32004" rIns="54864" bIns="32004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ko-KR" altLang="en-US" sz="2000" b="1" i="0" strike="noStrike">
              <a:solidFill>
                <a:srgbClr val="000000"/>
              </a:solidFill>
              <a:latin typeface="HY견명조"/>
              <a:ea typeface="HY견명조"/>
            </a:rPr>
            <a:t>작 성 요 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5" sqref="B5"/>
    </sheetView>
  </sheetViews>
  <sheetFormatPr defaultRowHeight="16.5" x14ac:dyDescent="0.3"/>
  <cols>
    <col min="1" max="10" width="12.625" style="11" customWidth="1"/>
  </cols>
  <sheetData>
    <row r="1" spans="1:10" ht="30" customHeight="1" x14ac:dyDescent="0.3">
      <c r="A1" s="1"/>
      <c r="B1" s="62" t="s">
        <v>0</v>
      </c>
      <c r="C1" s="63"/>
      <c r="D1" s="63"/>
      <c r="E1" s="63"/>
      <c r="F1" s="63"/>
      <c r="G1" s="63"/>
      <c r="H1" s="63"/>
      <c r="I1" s="63"/>
      <c r="J1" s="63"/>
    </row>
    <row r="2" spans="1:10" ht="18" customHeight="1" x14ac:dyDescent="0.3">
      <c r="A2" s="64" t="s">
        <v>1</v>
      </c>
      <c r="B2" s="64" t="s">
        <v>2</v>
      </c>
      <c r="C2" s="64" t="s">
        <v>3</v>
      </c>
      <c r="D2" s="66" t="s">
        <v>4</v>
      </c>
      <c r="E2" s="68" t="s">
        <v>5</v>
      </c>
      <c r="F2" s="64" t="s">
        <v>6</v>
      </c>
      <c r="G2" s="68" t="s">
        <v>7</v>
      </c>
      <c r="H2" s="65" t="s">
        <v>8</v>
      </c>
      <c r="I2" s="65"/>
      <c r="J2" s="65"/>
    </row>
    <row r="3" spans="1:10" ht="44.1" customHeight="1" x14ac:dyDescent="0.3">
      <c r="A3" s="65"/>
      <c r="B3" s="65"/>
      <c r="C3" s="64"/>
      <c r="D3" s="67"/>
      <c r="E3" s="69"/>
      <c r="F3" s="64"/>
      <c r="G3" s="70"/>
      <c r="H3" s="2" t="s">
        <v>9</v>
      </c>
      <c r="I3" s="3" t="s">
        <v>10</v>
      </c>
      <c r="J3" s="2" t="s">
        <v>11</v>
      </c>
    </row>
    <row r="4" spans="1:10" ht="24.95" customHeight="1" x14ac:dyDescent="0.3">
      <c r="A4" s="4" t="s">
        <v>12</v>
      </c>
      <c r="B4" s="5">
        <f>SUM(B5:B300)</f>
        <v>0</v>
      </c>
      <c r="C4" s="5">
        <f>SUM(C5:C300)</f>
        <v>0</v>
      </c>
      <c r="D4" s="5">
        <f>SUM(D5:D19)</f>
        <v>0</v>
      </c>
      <c r="E4" s="5">
        <f>IF(B4&gt;500000000,(B4-500000000)*0.9,0)</f>
        <v>0</v>
      </c>
      <c r="F4" s="6">
        <f>ROUNDDOWN(IF(E4&gt;0,E4*VLOOKUP(E4,세율표!$A$24:$C$26,2)-VLOOKUP(E4,세율표!$A$24:$C$26,3),0),0)</f>
        <v>0</v>
      </c>
      <c r="G4" s="6">
        <f>D4*(E4*0.7*0.005)/(C4*0.005-250000)</f>
        <v>0</v>
      </c>
      <c r="H4" s="6">
        <f>I4+J4</f>
        <v>0</v>
      </c>
      <c r="I4" s="6">
        <f>F4-G4</f>
        <v>0</v>
      </c>
      <c r="J4" s="6">
        <f>I4*0.2</f>
        <v>0</v>
      </c>
    </row>
    <row r="5" spans="1:10" ht="24.95" customHeight="1" x14ac:dyDescent="0.3">
      <c r="A5" s="7"/>
      <c r="B5" s="7"/>
      <c r="C5" s="8">
        <f>SUM(B5*0.7)</f>
        <v>0</v>
      </c>
      <c r="D5" s="8">
        <f>ROUNDDOWN(IF(C5&gt;0,C5*VLOOKUP(C5,세율표!$A$17:$C$20,2)-VLOOKUP(C5,세율표!$A$17:$C$20,3),0),0)</f>
        <v>0</v>
      </c>
      <c r="E5" s="71"/>
      <c r="F5" s="72"/>
      <c r="G5" s="72"/>
      <c r="H5" s="72"/>
      <c r="I5" s="72"/>
      <c r="J5" s="72"/>
    </row>
    <row r="6" spans="1:10" ht="24.95" customHeight="1" x14ac:dyDescent="0.3">
      <c r="A6" s="7"/>
      <c r="B6" s="7"/>
      <c r="C6" s="8">
        <f t="shared" ref="C6:C19" si="0">SUM(B6*0.7)</f>
        <v>0</v>
      </c>
      <c r="D6" s="8">
        <f>ROUNDDOWN(IF(C6&gt;0,C6*VLOOKUP(C6,세율표!$A$17:$C$20,2)-VLOOKUP(C6,세율표!$A$17:$C$20,3),0),0)</f>
        <v>0</v>
      </c>
      <c r="E6" s="73"/>
      <c r="F6" s="74"/>
      <c r="G6" s="74"/>
      <c r="H6" s="74"/>
      <c r="I6" s="74"/>
      <c r="J6" s="74"/>
    </row>
    <row r="7" spans="1:10" ht="24.95" customHeight="1" thickBot="1" x14ac:dyDescent="0.35">
      <c r="A7" s="7"/>
      <c r="B7" s="7"/>
      <c r="C7" s="8">
        <f t="shared" si="0"/>
        <v>0</v>
      </c>
      <c r="D7" s="8">
        <f>ROUNDDOWN(IF(C7&gt;0,C7*VLOOKUP(C7,세율표!$A$17:$C$20,2)-VLOOKUP(C7,세율표!$A$17:$C$20,3),0),0)</f>
        <v>0</v>
      </c>
      <c r="E7" s="75"/>
      <c r="F7" s="76"/>
      <c r="G7" s="76"/>
      <c r="H7" s="76"/>
      <c r="I7" s="76"/>
      <c r="J7" s="76"/>
    </row>
    <row r="8" spans="1:10" ht="24.95" customHeight="1" x14ac:dyDescent="0.3">
      <c r="A8" s="7"/>
      <c r="B8" s="7"/>
      <c r="C8" s="8">
        <f t="shared" si="0"/>
        <v>0</v>
      </c>
      <c r="D8" s="8">
        <f>ROUNDDOWN(IF(C8&gt;0,C8*VLOOKUP(C8,세율표!$A$17:$C$20,2)-VLOOKUP(C8,세율표!$A$17:$C$20,3),0),0)</f>
        <v>0</v>
      </c>
      <c r="E8" s="77" t="s">
        <v>13</v>
      </c>
      <c r="F8" s="77"/>
      <c r="G8" s="77"/>
      <c r="H8" s="77"/>
      <c r="I8" s="77"/>
      <c r="J8" s="77"/>
    </row>
    <row r="9" spans="1:10" ht="24.95" customHeight="1" x14ac:dyDescent="0.3">
      <c r="A9" s="7"/>
      <c r="B9" s="7"/>
      <c r="C9" s="8">
        <f t="shared" si="0"/>
        <v>0</v>
      </c>
      <c r="D9" s="8">
        <f>ROUNDDOWN(IF(C9&gt;0,C9*VLOOKUP(C9,세율표!$A$17:$C$20,2)-VLOOKUP(C9,세율표!$A$17:$C$20,3),0),0)</f>
        <v>0</v>
      </c>
      <c r="E9" s="78" t="s">
        <v>14</v>
      </c>
      <c r="F9" s="78"/>
      <c r="G9" s="78"/>
      <c r="H9" s="78"/>
      <c r="I9" s="78"/>
      <c r="J9" s="78"/>
    </row>
    <row r="10" spans="1:10" ht="24.95" customHeight="1" x14ac:dyDescent="0.3">
      <c r="A10" s="7"/>
      <c r="B10" s="7"/>
      <c r="C10" s="8">
        <f t="shared" si="0"/>
        <v>0</v>
      </c>
      <c r="D10" s="8">
        <f>ROUNDDOWN(IF(C10&gt;0,C10*VLOOKUP(C10,세율표!$A$17:$C$20,2)-VLOOKUP(C10,세율표!$A$17:$C$20,3),0),0)</f>
        <v>0</v>
      </c>
      <c r="E10" s="9" t="s">
        <v>15</v>
      </c>
      <c r="F10" s="9"/>
      <c r="G10" s="9"/>
      <c r="H10" s="9"/>
      <c r="I10" s="9"/>
      <c r="J10" s="9"/>
    </row>
    <row r="11" spans="1:10" ht="24.95" customHeight="1" x14ac:dyDescent="0.3">
      <c r="A11" s="7"/>
      <c r="B11" s="7"/>
      <c r="C11" s="8">
        <f t="shared" si="0"/>
        <v>0</v>
      </c>
      <c r="D11" s="8">
        <f>ROUNDDOWN(IF(C11&gt;0,C11*VLOOKUP(C11,세율표!$A$17:$C$20,2)-VLOOKUP(C11,세율표!$A$17:$C$20,3),0),0)</f>
        <v>0</v>
      </c>
      <c r="E11" s="9" t="s">
        <v>16</v>
      </c>
      <c r="F11" s="9"/>
      <c r="G11" s="9"/>
      <c r="H11" s="9"/>
      <c r="I11" s="9"/>
      <c r="J11" s="9"/>
    </row>
    <row r="12" spans="1:10" ht="24.95" customHeight="1" x14ac:dyDescent="0.3">
      <c r="A12" s="7"/>
      <c r="B12" s="7"/>
      <c r="C12" s="8">
        <f t="shared" si="0"/>
        <v>0</v>
      </c>
      <c r="D12" s="8">
        <f>ROUNDDOWN(IF(C12&gt;0,C12*VLOOKUP(C12,세율표!$A$17:$C$20,2)-VLOOKUP(C12,세율표!$A$17:$C$20,3),0),0)</f>
        <v>0</v>
      </c>
      <c r="E12" s="9" t="s">
        <v>17</v>
      </c>
      <c r="F12" s="9"/>
      <c r="G12" s="9"/>
      <c r="H12" s="9"/>
      <c r="I12" s="9"/>
      <c r="J12" s="9"/>
    </row>
    <row r="13" spans="1:10" ht="24.95" customHeight="1" x14ac:dyDescent="0.3">
      <c r="A13" s="7"/>
      <c r="B13" s="7"/>
      <c r="C13" s="8">
        <f t="shared" si="0"/>
        <v>0</v>
      </c>
      <c r="D13" s="8">
        <f>ROUNDDOWN(IF(C13&gt;0,C13*VLOOKUP(C13,세율표!$A$17:$C$20,2)-VLOOKUP(C13,세율표!$A$17:$C$20,3),0),0)</f>
        <v>0</v>
      </c>
      <c r="E13" s="10" t="s">
        <v>18</v>
      </c>
      <c r="F13" s="9"/>
      <c r="G13" s="9"/>
      <c r="H13" s="9"/>
      <c r="I13" s="9"/>
      <c r="J13" s="9"/>
    </row>
    <row r="14" spans="1:10" ht="24.95" customHeight="1" x14ac:dyDescent="0.3">
      <c r="A14" s="7"/>
      <c r="B14" s="7"/>
      <c r="C14" s="8">
        <f t="shared" si="0"/>
        <v>0</v>
      </c>
      <c r="D14" s="8">
        <f>ROUNDDOWN(IF(C14&gt;0,C14*VLOOKUP(C14,세율표!$A$17:$C$20,2)-VLOOKUP(C14,세율표!$A$17:$C$20,3),0),0)</f>
        <v>0</v>
      </c>
      <c r="E14" s="79" t="s">
        <v>19</v>
      </c>
      <c r="F14" s="78"/>
      <c r="G14" s="78"/>
      <c r="H14" s="78"/>
      <c r="I14" s="78"/>
      <c r="J14" s="78"/>
    </row>
    <row r="15" spans="1:10" ht="24.95" customHeight="1" x14ac:dyDescent="0.3">
      <c r="A15" s="7"/>
      <c r="B15" s="7"/>
      <c r="C15" s="8">
        <f t="shared" si="0"/>
        <v>0</v>
      </c>
      <c r="D15" s="8">
        <f>ROUNDDOWN(IF(C15&gt;0,C15*VLOOKUP(C15,세율표!$A$17:$C$20,2)-VLOOKUP(C15,세율표!$A$17:$C$20,3),0),0)</f>
        <v>0</v>
      </c>
      <c r="E15" s="79" t="s">
        <v>20</v>
      </c>
      <c r="F15" s="78"/>
      <c r="G15" s="78"/>
      <c r="H15" s="78"/>
      <c r="I15" s="78"/>
      <c r="J15" s="78"/>
    </row>
    <row r="16" spans="1:10" ht="24.95" customHeight="1" thickBot="1" x14ac:dyDescent="0.35">
      <c r="A16" s="7"/>
      <c r="B16" s="7"/>
      <c r="C16" s="8">
        <f t="shared" si="0"/>
        <v>0</v>
      </c>
      <c r="D16" s="8">
        <f>ROUNDDOWN(IF(C16&gt;0,C16*VLOOKUP(C16,세율표!$A$17:$C$20,2)-VLOOKUP(C16,세율표!$A$17:$C$20,3),0),0)</f>
        <v>0</v>
      </c>
      <c r="E16" s="60" t="s">
        <v>21</v>
      </c>
      <c r="F16" s="61"/>
      <c r="G16" s="61"/>
      <c r="H16" s="61"/>
      <c r="I16" s="61"/>
      <c r="J16" s="61"/>
    </row>
    <row r="17" spans="1:4" ht="24.95" customHeight="1" x14ac:dyDescent="0.3">
      <c r="A17" s="7"/>
      <c r="B17" s="7"/>
      <c r="C17" s="8">
        <f t="shared" si="0"/>
        <v>0</v>
      </c>
      <c r="D17" s="8">
        <f>ROUNDDOWN(IF(C17&gt;0,C17*VLOOKUP(C17,세율표!$A$17:$C$20,2)-VLOOKUP(C17,세율표!$A$17:$C$20,3),0),0)</f>
        <v>0</v>
      </c>
    </row>
    <row r="18" spans="1:4" ht="24.95" customHeight="1" x14ac:dyDescent="0.3">
      <c r="A18" s="7"/>
      <c r="B18" s="7"/>
      <c r="C18" s="8">
        <f t="shared" si="0"/>
        <v>0</v>
      </c>
      <c r="D18" s="8">
        <f>ROUNDDOWN(IF(C18&gt;0,C18*VLOOKUP(C18,세율표!$A$17:$C$20,2)-VLOOKUP(C18,세율표!$A$17:$C$20,3),0),0)</f>
        <v>0</v>
      </c>
    </row>
    <row r="19" spans="1:4" ht="24.95" customHeight="1" x14ac:dyDescent="0.3">
      <c r="A19" s="7"/>
      <c r="B19" s="7"/>
      <c r="C19" s="8">
        <f t="shared" si="0"/>
        <v>0</v>
      </c>
      <c r="D19" s="8">
        <f>ROUNDDOWN(IF(C19&gt;0,C19*VLOOKUP(C19,세율표!$A$17:$C$20,2)-VLOOKUP(C19,세율표!$A$17:$C$20,3),0),0)</f>
        <v>0</v>
      </c>
    </row>
  </sheetData>
  <protectedRanges>
    <protectedRange sqref="A5:B19" name="범위1"/>
  </protectedRanges>
  <mergeCells count="15">
    <mergeCell ref="E16:J16"/>
    <mergeCell ref="B1:J1"/>
    <mergeCell ref="A2:A3"/>
    <mergeCell ref="B2:B3"/>
    <mergeCell ref="C2:C3"/>
    <mergeCell ref="D2:D3"/>
    <mergeCell ref="E2:E3"/>
    <mergeCell ref="F2:F3"/>
    <mergeCell ref="G2:G3"/>
    <mergeCell ref="H2:J2"/>
    <mergeCell ref="E5:J7"/>
    <mergeCell ref="E8:J8"/>
    <mergeCell ref="E9:J9"/>
    <mergeCell ref="E14:J14"/>
    <mergeCell ref="E15:J15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4" sqref="E4"/>
    </sheetView>
  </sheetViews>
  <sheetFormatPr defaultRowHeight="16.5" x14ac:dyDescent="0.3"/>
  <cols>
    <col min="1" max="1" width="12.625" style="23" customWidth="1"/>
    <col min="2" max="3" width="12.625" style="11" customWidth="1"/>
    <col min="4" max="4" width="12.625" style="24" customWidth="1"/>
    <col min="5" max="10" width="12.625" style="11" customWidth="1"/>
  </cols>
  <sheetData>
    <row r="1" spans="1:10" ht="30" customHeight="1" x14ac:dyDescent="0.3">
      <c r="A1" s="12" t="s">
        <v>22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8" customHeight="1" x14ac:dyDescent="0.3">
      <c r="A2" s="64" t="s">
        <v>23</v>
      </c>
      <c r="B2" s="64" t="s">
        <v>24</v>
      </c>
      <c r="C2" s="64" t="s">
        <v>25</v>
      </c>
      <c r="D2" s="66" t="s">
        <v>4</v>
      </c>
      <c r="E2" s="68" t="s">
        <v>5</v>
      </c>
      <c r="F2" s="64" t="s">
        <v>6</v>
      </c>
      <c r="G2" s="68" t="s">
        <v>26</v>
      </c>
      <c r="H2" s="65" t="s">
        <v>8</v>
      </c>
      <c r="I2" s="65"/>
      <c r="J2" s="65"/>
    </row>
    <row r="3" spans="1:10" ht="44.1" customHeight="1" x14ac:dyDescent="0.3">
      <c r="A3" s="65"/>
      <c r="B3" s="65"/>
      <c r="C3" s="64"/>
      <c r="D3" s="67"/>
      <c r="E3" s="69"/>
      <c r="F3" s="64"/>
      <c r="G3" s="70"/>
      <c r="H3" s="2" t="s">
        <v>9</v>
      </c>
      <c r="I3" s="3" t="s">
        <v>10</v>
      </c>
      <c r="J3" s="2" t="s">
        <v>11</v>
      </c>
    </row>
    <row r="4" spans="1:10" ht="24.95" customHeight="1" x14ac:dyDescent="0.3">
      <c r="A4" s="15" t="s">
        <v>12</v>
      </c>
      <c r="B4" s="16">
        <f>SUM(B5:B19)</f>
        <v>0</v>
      </c>
      <c r="C4" s="16">
        <f>SUM(C5:C300)</f>
        <v>0</v>
      </c>
      <c r="D4" s="5">
        <f>SUM(D5:D19)</f>
        <v>0</v>
      </c>
      <c r="E4" s="17">
        <f>IF(B4&gt;8000000000,(B4-8000000000)*0.9,0)</f>
        <v>0</v>
      </c>
      <c r="F4" s="8">
        <f>ROUNDDOWN(IF(E4&gt;0,E4*VLOOKUP(E4,세율표!$A$36:$C$38,2)-VLOOKUP(E4,세율표!$A$36:$C$38,3),0),0)</f>
        <v>0</v>
      </c>
      <c r="G4" s="8">
        <f>D4*(E4*0.7*0.004)/(C4*0.004-1200000)</f>
        <v>0</v>
      </c>
      <c r="H4" s="8">
        <f>I4+J4</f>
        <v>0</v>
      </c>
      <c r="I4" s="6">
        <f>F4-G4</f>
        <v>0</v>
      </c>
      <c r="J4" s="8">
        <f>I4*0.2</f>
        <v>0</v>
      </c>
    </row>
    <row r="5" spans="1:10" ht="24.95" customHeight="1" x14ac:dyDescent="0.3">
      <c r="A5" s="15"/>
      <c r="B5" s="7"/>
      <c r="C5" s="8">
        <f>SUM(B5*0.7)</f>
        <v>0</v>
      </c>
      <c r="D5" s="8">
        <f>ROUNDDOWN(IF(C5&gt;0,C5*VLOOKUP(C5,세율표!$A$30:$C$32,2)-VLOOKUP(C5,세율표!$A$30:$C$32,3),0),0)</f>
        <v>0</v>
      </c>
      <c r="E5" s="18"/>
      <c r="F5" s="19"/>
      <c r="G5" s="19"/>
      <c r="H5" s="19"/>
      <c r="I5" s="19"/>
      <c r="J5" s="19"/>
    </row>
    <row r="6" spans="1:10" ht="24.95" customHeight="1" x14ac:dyDescent="0.3">
      <c r="A6" s="15"/>
      <c r="B6" s="7"/>
      <c r="C6" s="8">
        <f>SUM(B6*0.7)</f>
        <v>0</v>
      </c>
      <c r="D6" s="8">
        <f>ROUNDDOWN(IF(C6&gt;0,C6*VLOOKUP(C6,세율표!$A$30:$C$32,2)-VLOOKUP(C6,세율표!$A$30:$C$32,3),0),0)</f>
        <v>0</v>
      </c>
      <c r="E6" s="20"/>
      <c r="F6" s="20"/>
      <c r="G6" s="20"/>
      <c r="H6" s="20"/>
      <c r="I6" s="20"/>
      <c r="J6" s="20"/>
    </row>
    <row r="7" spans="1:10" ht="24.95" customHeight="1" thickBot="1" x14ac:dyDescent="0.35">
      <c r="A7" s="15"/>
      <c r="B7" s="7"/>
      <c r="C7" s="8">
        <f t="shared" ref="C7:C19" si="0">SUM(B7*0.7)</f>
        <v>0</v>
      </c>
      <c r="D7" s="8">
        <f>ROUNDDOWN(IF(C7&gt;0,C7*VLOOKUP(C7,세율표!$A$30:$C$32,2)-VLOOKUP(C7,세율표!$A$30:$C$32,3),0),0)</f>
        <v>0</v>
      </c>
      <c r="E7" s="20"/>
      <c r="F7" s="20"/>
      <c r="G7" s="20"/>
      <c r="H7" s="20"/>
      <c r="I7" s="20"/>
      <c r="J7" s="20"/>
    </row>
    <row r="8" spans="1:10" ht="24.95" customHeight="1" x14ac:dyDescent="0.3">
      <c r="A8" s="15"/>
      <c r="B8" s="7"/>
      <c r="C8" s="8">
        <f t="shared" si="0"/>
        <v>0</v>
      </c>
      <c r="D8" s="8">
        <f>ROUNDDOWN(IF(C8&gt;0,C8*VLOOKUP(C8,세율표!$A$30:$C$32,2)-VLOOKUP(C8,세율표!$A$30:$C$32,3),0),0)</f>
        <v>0</v>
      </c>
      <c r="E8" s="77" t="s">
        <v>13</v>
      </c>
      <c r="F8" s="77"/>
      <c r="G8" s="77"/>
      <c r="H8" s="77"/>
      <c r="I8" s="77"/>
      <c r="J8" s="77"/>
    </row>
    <row r="9" spans="1:10" ht="24.95" customHeight="1" x14ac:dyDescent="0.3">
      <c r="A9" s="15"/>
      <c r="B9" s="7"/>
      <c r="C9" s="8">
        <f t="shared" si="0"/>
        <v>0</v>
      </c>
      <c r="D9" s="8">
        <f>ROUNDDOWN(IF(C9&gt;0,C9*VLOOKUP(C9,세율표!$A$30:$C$32,2)-VLOOKUP(C9,세율표!$A$30:$C$32,3),0),0)</f>
        <v>0</v>
      </c>
      <c r="E9" s="78" t="s">
        <v>14</v>
      </c>
      <c r="F9" s="78"/>
      <c r="G9" s="78"/>
      <c r="H9" s="78"/>
      <c r="I9" s="78"/>
      <c r="J9" s="78"/>
    </row>
    <row r="10" spans="1:10" ht="24.95" customHeight="1" x14ac:dyDescent="0.3">
      <c r="A10" s="15"/>
      <c r="B10" s="7"/>
      <c r="C10" s="8">
        <f t="shared" si="0"/>
        <v>0</v>
      </c>
      <c r="D10" s="8">
        <f>ROUNDDOWN(IF(C10&gt;0,C10*VLOOKUP(C10,세율표!$A$30:$C$32,2)-VLOOKUP(C10,세율표!$A$30:$C$32,3),0),0)</f>
        <v>0</v>
      </c>
      <c r="E10" s="78" t="s">
        <v>15</v>
      </c>
      <c r="F10" s="78"/>
      <c r="G10" s="78"/>
      <c r="H10" s="78"/>
      <c r="I10" s="78"/>
      <c r="J10" s="78"/>
    </row>
    <row r="11" spans="1:10" ht="24.95" customHeight="1" x14ac:dyDescent="0.3">
      <c r="A11" s="15"/>
      <c r="B11" s="7"/>
      <c r="C11" s="8">
        <f t="shared" si="0"/>
        <v>0</v>
      </c>
      <c r="D11" s="8">
        <f>ROUNDDOWN(IF(C11&gt;0,C11*VLOOKUP(C11,세율표!$A$30:$C$32,2)-VLOOKUP(C11,세율표!$A$30:$C$32,3),0),0)</f>
        <v>0</v>
      </c>
      <c r="E11" s="9" t="s">
        <v>16</v>
      </c>
      <c r="F11" s="9"/>
      <c r="G11" s="9"/>
      <c r="H11" s="9"/>
      <c r="I11" s="9"/>
      <c r="J11" s="9"/>
    </row>
    <row r="12" spans="1:10" ht="24.95" customHeight="1" x14ac:dyDescent="0.3">
      <c r="A12" s="15"/>
      <c r="B12" s="7"/>
      <c r="C12" s="8">
        <f t="shared" si="0"/>
        <v>0</v>
      </c>
      <c r="D12" s="8">
        <f>ROUNDDOWN(IF(C12&gt;0,C12*VLOOKUP(C12,세율표!$A$30:$C$32,2)-VLOOKUP(C12,세율표!$A$30:$C$32,3),0),0)</f>
        <v>0</v>
      </c>
      <c r="E12" s="9" t="s">
        <v>17</v>
      </c>
      <c r="F12" s="9"/>
      <c r="G12" s="9"/>
      <c r="H12" s="9"/>
      <c r="I12" s="9"/>
      <c r="J12" s="9"/>
    </row>
    <row r="13" spans="1:10" ht="24.95" customHeight="1" x14ac:dyDescent="0.3">
      <c r="A13" s="15"/>
      <c r="B13" s="7"/>
      <c r="C13" s="8">
        <f t="shared" si="0"/>
        <v>0</v>
      </c>
      <c r="D13" s="8">
        <f>ROUNDDOWN(IF(C13&gt;0,C13*VLOOKUP(C13,세율표!$A$30:$C$32,2)-VLOOKUP(C13,세율표!$A$30:$C$32,3),0),0)</f>
        <v>0</v>
      </c>
      <c r="E13" s="10" t="s">
        <v>27</v>
      </c>
      <c r="F13" s="9"/>
      <c r="G13" s="9"/>
      <c r="H13" s="9"/>
      <c r="I13" s="9"/>
      <c r="J13" s="9"/>
    </row>
    <row r="14" spans="1:10" ht="24.95" customHeight="1" x14ac:dyDescent="0.3">
      <c r="A14" s="15"/>
      <c r="B14" s="7"/>
      <c r="C14" s="8">
        <f t="shared" si="0"/>
        <v>0</v>
      </c>
      <c r="D14" s="8">
        <f>ROUNDDOWN(IF(C14&gt;0,C14*VLOOKUP(C14,세율표!$A$30:$C$32,2)-VLOOKUP(C14,세율표!$A$30:$C$32,3),0),0)</f>
        <v>0</v>
      </c>
      <c r="E14" s="10" t="s">
        <v>28</v>
      </c>
      <c r="F14" s="9"/>
      <c r="G14" s="9"/>
      <c r="H14" s="9"/>
      <c r="I14" s="9"/>
      <c r="J14" s="9"/>
    </row>
    <row r="15" spans="1:10" ht="24.95" customHeight="1" x14ac:dyDescent="0.3">
      <c r="A15" s="15"/>
      <c r="B15" s="7"/>
      <c r="C15" s="8">
        <f t="shared" si="0"/>
        <v>0</v>
      </c>
      <c r="D15" s="8">
        <f>ROUNDDOWN(IF(C15&gt;0,C15*VLOOKUP(C15,세율표!$A$30:$C$32,2)-VLOOKUP(C15,세율표!$A$30:$C$32,3),0),0)</f>
        <v>0</v>
      </c>
      <c r="E15" s="10" t="s">
        <v>29</v>
      </c>
      <c r="F15" s="9"/>
      <c r="G15" s="9"/>
      <c r="H15" s="9"/>
      <c r="I15" s="9"/>
      <c r="J15" s="9"/>
    </row>
    <row r="16" spans="1:10" ht="24.95" customHeight="1" thickBot="1" x14ac:dyDescent="0.35">
      <c r="A16" s="15"/>
      <c r="B16" s="7"/>
      <c r="C16" s="8">
        <f t="shared" si="0"/>
        <v>0</v>
      </c>
      <c r="D16" s="8">
        <f>ROUNDDOWN(IF(C16&gt;0,C16*VLOOKUP(C16,세율표!$A$30:$C$32,2)-VLOOKUP(C16,세율표!$A$30:$C$32,3),0),0)</f>
        <v>0</v>
      </c>
      <c r="E16" s="21" t="s">
        <v>21</v>
      </c>
      <c r="F16" s="22"/>
      <c r="G16" s="22"/>
      <c r="H16" s="22"/>
      <c r="I16" s="22"/>
      <c r="J16" s="22"/>
    </row>
    <row r="17" spans="1:4" ht="24.95" customHeight="1" x14ac:dyDescent="0.3">
      <c r="A17" s="15"/>
      <c r="B17" s="7"/>
      <c r="C17" s="8">
        <f t="shared" si="0"/>
        <v>0</v>
      </c>
      <c r="D17" s="8">
        <f>ROUNDDOWN(IF(C17&gt;0,C17*VLOOKUP(C17,세율표!$A$30:$C$32,2)-VLOOKUP(C17,세율표!$A$30:$C$32,3),0),0)</f>
        <v>0</v>
      </c>
    </row>
    <row r="18" spans="1:4" ht="24.95" customHeight="1" x14ac:dyDescent="0.3">
      <c r="A18" s="15"/>
      <c r="B18" s="7"/>
      <c r="C18" s="8">
        <f t="shared" si="0"/>
        <v>0</v>
      </c>
      <c r="D18" s="8">
        <f>ROUNDDOWN(IF(C18&gt;0,C18*VLOOKUP(C18,세율표!$A$30:$C$32,2)-VLOOKUP(C18,세율표!$A$30:$C$32,3),0),0)</f>
        <v>0</v>
      </c>
    </row>
    <row r="19" spans="1:4" ht="24.95" customHeight="1" x14ac:dyDescent="0.3">
      <c r="A19" s="15"/>
      <c r="B19" s="7"/>
      <c r="C19" s="8">
        <f t="shared" si="0"/>
        <v>0</v>
      </c>
      <c r="D19" s="8">
        <f>ROUNDDOWN(IF(C19&gt;0,C19*VLOOKUP(C19,세율표!$A$30:$C$32,2)-VLOOKUP(C19,세율표!$A$30:$C$32,3),0),0)</f>
        <v>0</v>
      </c>
    </row>
  </sheetData>
  <protectedRanges>
    <protectedRange sqref="A5:B19" name="범위1"/>
  </protectedRanges>
  <mergeCells count="11">
    <mergeCell ref="G2:G3"/>
    <mergeCell ref="H2:J2"/>
    <mergeCell ref="E8:J8"/>
    <mergeCell ref="E9:J9"/>
    <mergeCell ref="E10:J10"/>
    <mergeCell ref="F2:F3"/>
    <mergeCell ref="A2:A3"/>
    <mergeCell ref="B2:B3"/>
    <mergeCell ref="C2:C3"/>
    <mergeCell ref="D2:D3"/>
    <mergeCell ref="E2:E3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3" sqref="C3"/>
    </sheetView>
  </sheetViews>
  <sheetFormatPr defaultRowHeight="16.5" x14ac:dyDescent="0.15"/>
  <cols>
    <col min="1" max="1" width="18" style="59" customWidth="1"/>
    <col min="2" max="2" width="7" style="59" customWidth="1"/>
    <col min="3" max="3" width="14.75" style="59" customWidth="1"/>
  </cols>
  <sheetData>
    <row r="1" spans="1:3" x14ac:dyDescent="0.15">
      <c r="A1" s="25" t="s">
        <v>30</v>
      </c>
      <c r="B1" s="26"/>
      <c r="C1" s="26"/>
    </row>
    <row r="2" spans="1:3" x14ac:dyDescent="0.3">
      <c r="A2" s="27" t="s">
        <v>31</v>
      </c>
      <c r="B2" s="27" t="s">
        <v>32</v>
      </c>
      <c r="C2" s="27" t="s">
        <v>33</v>
      </c>
    </row>
    <row r="3" spans="1:3" x14ac:dyDescent="0.3">
      <c r="A3" s="28">
        <v>1</v>
      </c>
      <c r="B3" s="29">
        <v>1E-3</v>
      </c>
      <c r="C3" s="28">
        <v>0</v>
      </c>
    </row>
    <row r="4" spans="1:3" x14ac:dyDescent="0.3">
      <c r="A4" s="28">
        <v>60000001</v>
      </c>
      <c r="B4" s="29">
        <v>1.5E-3</v>
      </c>
      <c r="C4" s="28">
        <v>30000</v>
      </c>
    </row>
    <row r="5" spans="1:3" x14ac:dyDescent="0.3">
      <c r="A5" s="28">
        <v>150000001</v>
      </c>
      <c r="B5" s="29">
        <v>2.5000000000000001E-3</v>
      </c>
      <c r="C5" s="28">
        <v>180000</v>
      </c>
    </row>
    <row r="6" spans="1:3" x14ac:dyDescent="0.3">
      <c r="A6" s="28">
        <v>300000001</v>
      </c>
      <c r="B6" s="29">
        <v>4.0000000000000001E-3</v>
      </c>
      <c r="C6" s="28">
        <v>630000</v>
      </c>
    </row>
    <row r="7" spans="1:3" x14ac:dyDescent="0.15">
      <c r="A7" s="26"/>
      <c r="B7" s="26"/>
      <c r="C7" s="26"/>
    </row>
    <row r="8" spans="1:3" ht="17.25" thickBot="1" x14ac:dyDescent="0.2">
      <c r="A8" s="25" t="s">
        <v>34</v>
      </c>
      <c r="B8" s="26"/>
      <c r="C8" s="26"/>
    </row>
    <row r="9" spans="1:3" x14ac:dyDescent="0.3">
      <c r="A9" s="27" t="s">
        <v>31</v>
      </c>
      <c r="B9" s="30" t="s">
        <v>32</v>
      </c>
      <c r="C9" s="31" t="s">
        <v>33</v>
      </c>
    </row>
    <row r="10" spans="1:3" x14ac:dyDescent="0.3">
      <c r="A10" s="32">
        <v>1</v>
      </c>
      <c r="B10" s="33">
        <v>5.0000000000000001E-3</v>
      </c>
      <c r="C10" s="34">
        <v>0</v>
      </c>
    </row>
    <row r="11" spans="1:3" x14ac:dyDescent="0.3">
      <c r="A11" s="32">
        <v>600000001</v>
      </c>
      <c r="B11" s="33">
        <v>7.4999999999999997E-3</v>
      </c>
      <c r="C11" s="34">
        <v>1500000</v>
      </c>
    </row>
    <row r="12" spans="1:3" x14ac:dyDescent="0.3">
      <c r="A12" s="32">
        <v>1200000001</v>
      </c>
      <c r="B12" s="33">
        <v>0.01</v>
      </c>
      <c r="C12" s="34">
        <v>4500000</v>
      </c>
    </row>
    <row r="13" spans="1:3" x14ac:dyDescent="0.3">
      <c r="A13" s="32">
        <v>5000000001</v>
      </c>
      <c r="B13" s="33">
        <v>1.4999999999999999E-2</v>
      </c>
      <c r="C13" s="34">
        <v>29500000</v>
      </c>
    </row>
    <row r="14" spans="1:3" ht="17.25" thickBot="1" x14ac:dyDescent="0.35">
      <c r="A14" s="35">
        <v>9400000001</v>
      </c>
      <c r="B14" s="36">
        <v>0.02</v>
      </c>
      <c r="C14" s="37">
        <v>76500000</v>
      </c>
    </row>
    <row r="15" spans="1:3" x14ac:dyDescent="0.15">
      <c r="A15" s="26"/>
      <c r="B15" s="26"/>
      <c r="C15" s="26"/>
    </row>
    <row r="16" spans="1:3" x14ac:dyDescent="0.15">
      <c r="A16" s="25" t="s">
        <v>35</v>
      </c>
      <c r="B16" s="26"/>
      <c r="C16" s="26"/>
    </row>
    <row r="17" spans="1:3" x14ac:dyDescent="0.3">
      <c r="A17" s="38" t="s">
        <v>31</v>
      </c>
      <c r="B17" s="38" t="s">
        <v>32</v>
      </c>
      <c r="C17" s="38" t="s">
        <v>33</v>
      </c>
    </row>
    <row r="18" spans="1:3" x14ac:dyDescent="0.3">
      <c r="A18" s="39">
        <v>1</v>
      </c>
      <c r="B18" s="40">
        <v>2E-3</v>
      </c>
      <c r="C18" s="39">
        <v>0</v>
      </c>
    </row>
    <row r="19" spans="1:3" x14ac:dyDescent="0.3">
      <c r="A19" s="39">
        <v>50000001</v>
      </c>
      <c r="B19" s="40">
        <v>3.0000000000000001E-3</v>
      </c>
      <c r="C19" s="39">
        <v>50000</v>
      </c>
    </row>
    <row r="20" spans="1:3" x14ac:dyDescent="0.3">
      <c r="A20" s="39">
        <v>100000001</v>
      </c>
      <c r="B20" s="40">
        <v>5.0000000000000001E-3</v>
      </c>
      <c r="C20" s="39">
        <v>250000</v>
      </c>
    </row>
    <row r="21" spans="1:3" x14ac:dyDescent="0.15">
      <c r="A21" s="26"/>
      <c r="B21" s="26"/>
      <c r="C21" s="26"/>
    </row>
    <row r="22" spans="1:3" ht="17.25" thickBot="1" x14ac:dyDescent="0.2">
      <c r="A22" s="25" t="s">
        <v>36</v>
      </c>
      <c r="B22" s="26"/>
      <c r="C22" s="26"/>
    </row>
    <row r="23" spans="1:3" x14ac:dyDescent="0.3">
      <c r="A23" s="38" t="s">
        <v>31</v>
      </c>
      <c r="B23" s="41" t="s">
        <v>32</v>
      </c>
      <c r="C23" s="42" t="s">
        <v>33</v>
      </c>
    </row>
    <row r="24" spans="1:3" x14ac:dyDescent="0.3">
      <c r="A24" s="43">
        <v>1</v>
      </c>
      <c r="B24" s="44">
        <v>0.01</v>
      </c>
      <c r="C24" s="45">
        <v>0</v>
      </c>
    </row>
    <row r="25" spans="1:3" x14ac:dyDescent="0.3">
      <c r="A25" s="43">
        <v>1500000001</v>
      </c>
      <c r="B25" s="44">
        <v>0.02</v>
      </c>
      <c r="C25" s="45">
        <v>15000000</v>
      </c>
    </row>
    <row r="26" spans="1:3" ht="17.25" thickBot="1" x14ac:dyDescent="0.35">
      <c r="A26" s="46">
        <v>4500000001</v>
      </c>
      <c r="B26" s="47">
        <v>0.03</v>
      </c>
      <c r="C26" s="48">
        <v>60000000</v>
      </c>
    </row>
    <row r="27" spans="1:3" x14ac:dyDescent="0.15">
      <c r="A27" s="26"/>
      <c r="B27" s="26"/>
      <c r="C27" s="26"/>
    </row>
    <row r="28" spans="1:3" x14ac:dyDescent="0.15">
      <c r="A28" s="25" t="s">
        <v>37</v>
      </c>
      <c r="B28" s="26"/>
      <c r="C28" s="26"/>
    </row>
    <row r="29" spans="1:3" x14ac:dyDescent="0.3">
      <c r="A29" s="49" t="s">
        <v>31</v>
      </c>
      <c r="B29" s="49" t="s">
        <v>32</v>
      </c>
      <c r="C29" s="49" t="s">
        <v>33</v>
      </c>
    </row>
    <row r="30" spans="1:3" x14ac:dyDescent="0.3">
      <c r="A30" s="50">
        <v>1</v>
      </c>
      <c r="B30" s="51">
        <v>2E-3</v>
      </c>
      <c r="C30" s="50">
        <v>0</v>
      </c>
    </row>
    <row r="31" spans="1:3" x14ac:dyDescent="0.3">
      <c r="A31" s="50">
        <v>200000001</v>
      </c>
      <c r="B31" s="51">
        <v>3.0000000000000001E-3</v>
      </c>
      <c r="C31" s="50">
        <v>200000</v>
      </c>
    </row>
    <row r="32" spans="1:3" x14ac:dyDescent="0.3">
      <c r="A32" s="50">
        <v>1000000001</v>
      </c>
      <c r="B32" s="51">
        <v>4.0000000000000001E-3</v>
      </c>
      <c r="C32" s="50">
        <v>1200000</v>
      </c>
    </row>
    <row r="33" spans="1:3" x14ac:dyDescent="0.15">
      <c r="A33" s="26"/>
      <c r="B33" s="26"/>
      <c r="C33" s="26"/>
    </row>
    <row r="34" spans="1:3" ht="17.25" thickBot="1" x14ac:dyDescent="0.2">
      <c r="A34" s="25" t="s">
        <v>38</v>
      </c>
      <c r="B34" s="26"/>
      <c r="C34" s="26"/>
    </row>
    <row r="35" spans="1:3" x14ac:dyDescent="0.3">
      <c r="A35" s="49" t="s">
        <v>31</v>
      </c>
      <c r="B35" s="52" t="s">
        <v>32</v>
      </c>
      <c r="C35" s="53" t="s">
        <v>33</v>
      </c>
    </row>
    <row r="36" spans="1:3" x14ac:dyDescent="0.3">
      <c r="A36" s="54">
        <v>1</v>
      </c>
      <c r="B36" s="51">
        <v>5.0000000000000001E-3</v>
      </c>
      <c r="C36" s="55">
        <v>0</v>
      </c>
    </row>
    <row r="37" spans="1:3" x14ac:dyDescent="0.3">
      <c r="A37" s="54">
        <v>20000000001</v>
      </c>
      <c r="B37" s="51">
        <v>6.0000000000000001E-3</v>
      </c>
      <c r="C37" s="55">
        <v>20000000</v>
      </c>
    </row>
    <row r="38" spans="1:3" ht="17.25" thickBot="1" x14ac:dyDescent="0.35">
      <c r="A38" s="56">
        <v>40000000001</v>
      </c>
      <c r="B38" s="57">
        <v>7.0000000000000001E-3</v>
      </c>
      <c r="C38" s="58">
        <v>60000000</v>
      </c>
    </row>
    <row r="39" spans="1:3" x14ac:dyDescent="0.15">
      <c r="A39" s="26"/>
      <c r="B39" s="26"/>
      <c r="C39" s="26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종합합산 토지</vt:lpstr>
      <vt:lpstr>별도합산 토지</vt:lpstr>
      <vt:lpstr>세율표</vt:lpstr>
    </vt:vector>
  </TitlesOfParts>
  <Company>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국세청</dc:creator>
  <cp:lastModifiedBy>User</cp:lastModifiedBy>
  <dcterms:created xsi:type="dcterms:W3CDTF">2019-12-04T09:08:53Z</dcterms:created>
  <dcterms:modified xsi:type="dcterms:W3CDTF">2020-05-14T07:55:43Z</dcterms:modified>
</cp:coreProperties>
</file>